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7580" windowHeight="9090" activeTab="2"/>
  </bookViews>
  <sheets>
    <sheet name="U8" sheetId="1" r:id="rId1"/>
    <sheet name="U10" sheetId="2" r:id="rId2"/>
    <sheet name="U12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N10" i="3"/>
  <c r="L10"/>
  <c r="J10"/>
  <c r="E10"/>
  <c r="D10"/>
  <c r="B10"/>
  <c r="N9"/>
  <c r="L9"/>
  <c r="J9"/>
  <c r="D9"/>
  <c r="B9"/>
  <c r="N8"/>
  <c r="L8"/>
  <c r="D8"/>
  <c r="B8"/>
  <c r="N7"/>
  <c r="L7"/>
  <c r="E7"/>
  <c r="D7"/>
  <c r="B7"/>
  <c r="N6"/>
  <c r="L6"/>
  <c r="J6"/>
  <c r="E6"/>
  <c r="D6"/>
  <c r="B6"/>
  <c r="N5"/>
  <c r="L5"/>
  <c r="J5"/>
  <c r="G5"/>
  <c r="E5"/>
  <c r="D5"/>
  <c r="B5"/>
  <c r="N4"/>
  <c r="L4"/>
  <c r="J4"/>
  <c r="E4"/>
  <c r="D4"/>
  <c r="B4"/>
  <c r="N3"/>
  <c r="L3"/>
  <c r="J3"/>
  <c r="D3"/>
  <c r="B3"/>
  <c r="N2"/>
  <c r="L2"/>
  <c r="J2"/>
  <c r="G2"/>
  <c r="H10" s="1"/>
  <c r="E2"/>
  <c r="F8" s="1"/>
  <c r="D2"/>
  <c r="B2"/>
  <c r="M1"/>
  <c r="K1"/>
  <c r="I1"/>
  <c r="G1"/>
  <c r="E1"/>
  <c r="C1"/>
  <c r="L6" i="2"/>
  <c r="J6"/>
  <c r="G6"/>
  <c r="E6"/>
  <c r="D6"/>
  <c r="B6"/>
  <c r="L5"/>
  <c r="J5"/>
  <c r="G5"/>
  <c r="E5"/>
  <c r="D5"/>
  <c r="B5"/>
  <c r="L4"/>
  <c r="J4"/>
  <c r="G4"/>
  <c r="E4"/>
  <c r="D4"/>
  <c r="B4"/>
  <c r="L3"/>
  <c r="J3"/>
  <c r="G3"/>
  <c r="E3"/>
  <c r="D3"/>
  <c r="B3"/>
  <c r="L2"/>
  <c r="J2"/>
  <c r="G2"/>
  <c r="H2" s="1"/>
  <c r="E2"/>
  <c r="F2" s="1"/>
  <c r="M2" s="1"/>
  <c r="D2"/>
  <c r="B2"/>
  <c r="K1"/>
  <c r="I1"/>
  <c r="G1"/>
  <c r="E1"/>
  <c r="C1"/>
  <c r="J4" i="1"/>
  <c r="H4"/>
  <c r="F4"/>
  <c r="D4"/>
  <c r="K4" s="1"/>
  <c r="B4"/>
  <c r="J3"/>
  <c r="H3"/>
  <c r="F3"/>
  <c r="D3"/>
  <c r="K3" s="1"/>
  <c r="B3"/>
  <c r="J2"/>
  <c r="H2"/>
  <c r="F2"/>
  <c r="D2"/>
  <c r="B2"/>
  <c r="I1"/>
  <c r="G1"/>
  <c r="E1"/>
  <c r="C1"/>
  <c r="F4" i="3" l="1"/>
  <c r="F5"/>
  <c r="H5"/>
  <c r="P5" s="1"/>
  <c r="Q5" s="1"/>
  <c r="H3"/>
  <c r="H4"/>
  <c r="P4" s="1"/>
  <c r="Q4" s="1"/>
  <c r="F6"/>
  <c r="F7"/>
  <c r="H8"/>
  <c r="P8" s="1"/>
  <c r="Q8" s="1"/>
  <c r="F9"/>
  <c r="F10"/>
  <c r="P10" s="1"/>
  <c r="Q10" s="1"/>
  <c r="F2"/>
  <c r="H2"/>
  <c r="P2" s="1"/>
  <c r="Q2" s="1"/>
  <c r="F3"/>
  <c r="H6"/>
  <c r="H7"/>
  <c r="H9"/>
  <c r="H3" i="2"/>
  <c r="H4"/>
  <c r="H5"/>
  <c r="H6"/>
  <c r="F3"/>
  <c r="M3" s="1"/>
  <c r="F4"/>
  <c r="M4" s="1"/>
  <c r="F5"/>
  <c r="M5" s="1"/>
  <c r="N5" s="1"/>
  <c r="F6"/>
  <c r="M6" s="1"/>
  <c r="N4"/>
  <c r="N6"/>
  <c r="L3" i="1"/>
  <c r="K2"/>
  <c r="L2"/>
  <c r="L4"/>
  <c r="P6" i="3" l="1"/>
  <c r="Q6" s="1"/>
  <c r="P3"/>
  <c r="Q3" s="1"/>
  <c r="P9"/>
  <c r="Q9" s="1"/>
  <c r="P7"/>
  <c r="Q7" s="1"/>
  <c r="N2" i="2"/>
  <c r="N3"/>
</calcChain>
</file>

<file path=xl/sharedStrings.xml><?xml version="1.0" encoding="utf-8"?>
<sst xmlns="http://schemas.openxmlformats.org/spreadsheetml/2006/main" count="30" uniqueCount="10">
  <si>
    <t>Auswertung U8</t>
  </si>
  <si>
    <t>Team</t>
  </si>
  <si>
    <t>RLP</t>
  </si>
  <si>
    <t>Punkte</t>
  </si>
  <si>
    <t>Rang</t>
  </si>
  <si>
    <t>Auswertung U10</t>
  </si>
  <si>
    <t>Auswertung U12</t>
  </si>
  <si>
    <t>TV</t>
  </si>
  <si>
    <t>25:05</t>
  </si>
  <si>
    <t>24:30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</si>
</sst>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4B4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2F2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3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4" xfId="0" applyFont="1" applyFill="1" applyBorder="1" applyAlignment="1" applyProtection="1">
      <alignment horizontal="center" wrapText="1"/>
    </xf>
    <xf numFmtId="0" fontId="1" fillId="3" borderId="1" xfId="0" applyFont="1" applyFill="1" applyBorder="1" applyAlignment="1">
      <alignment horizontal="center"/>
    </xf>
    <xf numFmtId="0" fontId="2" fillId="5" borderId="7" xfId="0" applyFont="1" applyFill="1" applyBorder="1"/>
    <xf numFmtId="0" fontId="3" fillId="6" borderId="8" xfId="0" applyNumberFormat="1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>
      <alignment horizontal="center" vertical="center"/>
    </xf>
    <xf numFmtId="0" fontId="3" fillId="6" borderId="8" xfId="0" applyFont="1" applyFill="1" applyBorder="1" applyAlignment="1" applyProtection="1">
      <alignment horizontal="center"/>
      <protection locked="0"/>
    </xf>
    <xf numFmtId="20" fontId="3" fillId="6" borderId="8" xfId="0" applyNumberFormat="1" applyFont="1" applyFill="1" applyBorder="1" applyAlignment="1" applyProtection="1">
      <alignment horizontal="center"/>
      <protection locked="0"/>
    </xf>
    <xf numFmtId="0" fontId="1" fillId="5" borderId="10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2" fillId="7" borderId="11" xfId="0" applyFont="1" applyFill="1" applyBorder="1"/>
    <xf numFmtId="0" fontId="3" fillId="8" borderId="12" xfId="0" applyNumberFormat="1" applyFont="1" applyFill="1" applyBorder="1" applyAlignment="1" applyProtection="1">
      <alignment horizontal="center"/>
      <protection locked="0"/>
    </xf>
    <xf numFmtId="0" fontId="2" fillId="4" borderId="11" xfId="0" applyFont="1" applyFill="1" applyBorder="1" applyAlignment="1">
      <alignment horizontal="center" vertical="center"/>
    </xf>
    <xf numFmtId="0" fontId="3" fillId="8" borderId="12" xfId="0" applyFont="1" applyFill="1" applyBorder="1" applyAlignment="1" applyProtection="1">
      <alignment horizontal="center"/>
      <protection locked="0"/>
    </xf>
    <xf numFmtId="20" fontId="3" fillId="8" borderId="12" xfId="0" applyNumberFormat="1" applyFont="1" applyFill="1" applyBorder="1" applyAlignment="1" applyProtection="1">
      <alignment horizontal="center"/>
      <protection locked="0"/>
    </xf>
    <xf numFmtId="0" fontId="1" fillId="7" borderId="13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2" fillId="5" borderId="11" xfId="0" applyFont="1" applyFill="1" applyBorder="1"/>
    <xf numFmtId="0" fontId="3" fillId="6" borderId="12" xfId="0" applyNumberFormat="1" applyFont="1" applyFill="1" applyBorder="1" applyAlignment="1" applyProtection="1">
      <alignment horizontal="center"/>
      <protection locked="0"/>
    </xf>
    <xf numFmtId="0" fontId="3" fillId="6" borderId="12" xfId="0" applyFont="1" applyFill="1" applyBorder="1" applyAlignment="1" applyProtection="1">
      <alignment horizontal="center"/>
      <protection locked="0"/>
    </xf>
    <xf numFmtId="20" fontId="3" fillId="6" borderId="12" xfId="0" applyNumberFormat="1" applyFont="1" applyFill="1" applyBorder="1" applyAlignment="1" applyProtection="1">
      <alignment horizontal="center"/>
      <protection locked="0"/>
    </xf>
    <xf numFmtId="0" fontId="2" fillId="5" borderId="13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3" fillId="8" borderId="13" xfId="0" applyNumberFormat="1" applyFont="1" applyFill="1" applyBorder="1" applyAlignment="1" applyProtection="1">
      <alignment horizontal="center"/>
      <protection locked="0"/>
    </xf>
    <xf numFmtId="0" fontId="3" fillId="6" borderId="13" xfId="0" applyNumberFormat="1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4" borderId="2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3" fillId="6" borderId="10" xfId="0" applyNumberFormat="1" applyFont="1" applyFill="1" applyBorder="1" applyAlignment="1" applyProtection="1">
      <alignment horizontal="center"/>
      <protection locked="0"/>
    </xf>
    <xf numFmtId="0" fontId="2" fillId="9" borderId="9" xfId="0" applyFont="1" applyFill="1" applyBorder="1" applyAlignment="1" applyProtection="1">
      <alignment horizontal="center" vertical="center"/>
      <protection locked="0"/>
    </xf>
    <xf numFmtId="0" fontId="2" fillId="9" borderId="11" xfId="0" applyFont="1" applyFill="1" applyBorder="1" applyAlignment="1" applyProtection="1">
      <alignment horizontal="center" vertical="center"/>
      <protection locked="0"/>
    </xf>
    <xf numFmtId="46" fontId="3" fillId="8" borderId="12" xfId="0" applyNumberFormat="1" applyFont="1" applyFill="1" applyBorder="1" applyAlignment="1" applyProtection="1">
      <alignment horizontal="center"/>
      <protection locked="0"/>
    </xf>
    <xf numFmtId="46" fontId="3" fillId="6" borderId="12" xfId="0" applyNumberFormat="1" applyFont="1" applyFill="1" applyBorder="1" applyAlignment="1" applyProtection="1">
      <alignment horizontal="center"/>
      <protection locked="0"/>
    </xf>
    <xf numFmtId="20" fontId="3" fillId="8" borderId="12" xfId="0" quotePrefix="1" applyNumberFormat="1" applyFont="1" applyFill="1" applyBorder="1" applyAlignment="1" applyProtection="1">
      <alignment horizontal="center"/>
      <protection locked="0"/>
    </xf>
    <xf numFmtId="20" fontId="3" fillId="6" borderId="12" xfId="0" quotePrefix="1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6" xfId="0" applyFont="1" applyFill="1" applyBorder="1" applyAlignment="1">
      <alignment horizontal="center" vertical="center" textRotation="9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_Kila_Basi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ttkampfdaten"/>
      <sheetName val="U8"/>
      <sheetName val="U10"/>
      <sheetName val="U12"/>
      <sheetName val="Auswertung U8"/>
      <sheetName val="Auswertung U10"/>
      <sheetName val="Auswertung U12"/>
      <sheetName val="Einzelwertung U12"/>
      <sheetName val="Hilfe"/>
      <sheetName val="Teams U8"/>
      <sheetName val="Teams U10"/>
      <sheetName val="Teams U12"/>
      <sheetName val="Teammeldungen"/>
      <sheetName val="temp"/>
    </sheetNames>
    <sheetDataSet>
      <sheetData sheetId="0">
        <row r="9">
          <cell r="B9" t="str">
            <v>Hindernissprint</v>
          </cell>
          <cell r="C9">
            <v>0</v>
          </cell>
          <cell r="D9" t="str">
            <v>Hindernissprint</v>
          </cell>
          <cell r="E9">
            <v>0</v>
          </cell>
          <cell r="F9" t="str">
            <v>Hindernissprint</v>
          </cell>
          <cell r="G9">
            <v>1</v>
          </cell>
        </row>
        <row r="10">
          <cell r="B10" t="str">
            <v>Zielweitsprung</v>
          </cell>
          <cell r="C10">
            <v>0</v>
          </cell>
          <cell r="D10" t="str">
            <v>Hochweitsprung</v>
          </cell>
          <cell r="E10">
            <v>0</v>
          </cell>
          <cell r="F10" t="str">
            <v>Stabweitsprung</v>
          </cell>
          <cell r="G10">
            <v>0</v>
          </cell>
        </row>
        <row r="11">
          <cell r="B11" t="str">
            <v>Zonenschlagwurf</v>
          </cell>
          <cell r="C11">
            <v>0</v>
          </cell>
          <cell r="D11" t="str">
            <v>Medizinballstoßen</v>
          </cell>
          <cell r="E11">
            <v>0</v>
          </cell>
          <cell r="F11" t="str">
            <v>Medizinballstoßen</v>
          </cell>
          <cell r="G11">
            <v>0</v>
          </cell>
        </row>
        <row r="12">
          <cell r="B12" t="str">
            <v>Teambiathlon</v>
          </cell>
          <cell r="C12">
            <v>1</v>
          </cell>
          <cell r="D12" t="str">
            <v>Teambiathlon</v>
          </cell>
          <cell r="E12">
            <v>1</v>
          </cell>
          <cell r="F12" t="str">
            <v>Teamverfolgung</v>
          </cell>
          <cell r="G12">
            <v>1</v>
          </cell>
        </row>
      </sheetData>
      <sheetData sheetId="1">
        <row r="2">
          <cell r="G2" t="str">
            <v>TVH-YoungBlue</v>
          </cell>
        </row>
        <row r="13">
          <cell r="G13" t="str">
            <v>Kandler Bananen</v>
          </cell>
        </row>
        <row r="24">
          <cell r="G24" t="str">
            <v>Rödersh. Raketen</v>
          </cell>
        </row>
      </sheetData>
      <sheetData sheetId="2">
        <row r="2">
          <cell r="G2" t="str">
            <v>TVH-BlueWonder</v>
          </cell>
        </row>
        <row r="13">
          <cell r="G13" t="str">
            <v>Wörther Minis</v>
          </cell>
        </row>
        <row r="24">
          <cell r="G24" t="str">
            <v>Rödersheimer Raketen</v>
          </cell>
        </row>
        <row r="46">
          <cell r="G46" t="str">
            <v xml:space="preserve">Kandler Sporthelden </v>
          </cell>
        </row>
        <row r="57">
          <cell r="G57" t="str">
            <v>Kandler Superkids</v>
          </cell>
        </row>
      </sheetData>
      <sheetData sheetId="3">
        <row r="2">
          <cell r="G2" t="str">
            <v>Haßloch TSG Hüpfer</v>
          </cell>
        </row>
        <row r="13">
          <cell r="G13" t="str">
            <v>Die roten Flitzer</v>
          </cell>
        </row>
        <row r="24">
          <cell r="G24" t="str">
            <v>Speyerer Brezelbande</v>
          </cell>
        </row>
        <row r="35">
          <cell r="G35" t="str">
            <v>TVH-BlueOnes</v>
          </cell>
        </row>
        <row r="46">
          <cell r="G46" t="str">
            <v>Wörther Kids</v>
          </cell>
        </row>
        <row r="57">
          <cell r="G57" t="str">
            <v>Athletik Kids Rülzheim</v>
          </cell>
        </row>
        <row r="68">
          <cell r="G68" t="str">
            <v>Germersheimer Speedies</v>
          </cell>
        </row>
        <row r="79">
          <cell r="G79" t="str">
            <v>Flying Hornets</v>
          </cell>
        </row>
        <row r="90">
          <cell r="G90" t="str">
            <v>Die fliegenden Teufel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"/>
  <sheetViews>
    <sheetView workbookViewId="0">
      <selection activeCell="G9" sqref="G9"/>
    </sheetView>
  </sheetViews>
  <sheetFormatPr baseColWidth="10" defaultRowHeight="15"/>
  <cols>
    <col min="1" max="1" width="7.7109375" customWidth="1"/>
    <col min="2" max="2" width="14.7109375" bestFit="1" customWidth="1"/>
    <col min="3" max="3" width="14.85546875" customWidth="1"/>
    <col min="4" max="4" width="7.5703125" customWidth="1"/>
    <col min="5" max="5" width="14.85546875" customWidth="1"/>
    <col min="6" max="6" width="7.5703125" customWidth="1"/>
    <col min="7" max="7" width="14.85546875" customWidth="1"/>
    <col min="8" max="8" width="7.5703125" customWidth="1"/>
    <col min="9" max="9" width="14.85546875" customWidth="1"/>
    <col min="10" max="10" width="7.5703125" customWidth="1"/>
  </cols>
  <sheetData>
    <row r="1" spans="1:12" ht="15.75" thickBot="1">
      <c r="A1" s="46" t="s">
        <v>0</v>
      </c>
      <c r="B1" s="1" t="s">
        <v>1</v>
      </c>
      <c r="C1" s="2" t="str">
        <f>IF([1]Wettkampfdaten!$B$9="","",[1]Wettkampfdaten!$B$9)</f>
        <v>Hindernissprint</v>
      </c>
      <c r="D1" s="3" t="s">
        <v>2</v>
      </c>
      <c r="E1" s="4" t="str">
        <f>IF([1]Wettkampfdaten!B10="","",[1]Wettkampfdaten!B10)</f>
        <v>Zielweitsprung</v>
      </c>
      <c r="F1" s="3" t="s">
        <v>2</v>
      </c>
      <c r="G1" s="5" t="str">
        <f>IF([1]Wettkampfdaten!B11="","",[1]Wettkampfdaten!B11)</f>
        <v>Zonenschlagwurf</v>
      </c>
      <c r="H1" s="3" t="s">
        <v>2</v>
      </c>
      <c r="I1" s="6" t="str">
        <f>IF([1]Wettkampfdaten!B12="","",[1]Wettkampfdaten!B12)</f>
        <v>Teambiathlon</v>
      </c>
      <c r="J1" s="3" t="s">
        <v>2</v>
      </c>
      <c r="K1" s="7" t="s">
        <v>3</v>
      </c>
      <c r="L1" s="1" t="s">
        <v>4</v>
      </c>
    </row>
    <row r="2" spans="1:12" ht="55.5" customHeight="1">
      <c r="A2" s="47"/>
      <c r="B2" s="8" t="str">
        <f>IF([1]U8!G2="","",[1]U8!G2)</f>
        <v>TVH-YoungBlue</v>
      </c>
      <c r="C2" s="9">
        <v>54</v>
      </c>
      <c r="D2" s="10">
        <f>IF(C2="","",RANK(C2,$C$2:$C4,[1]Wettkampfdaten!$C$9))</f>
        <v>2</v>
      </c>
      <c r="E2" s="9">
        <v>21</v>
      </c>
      <c r="F2" s="10">
        <f>IF(E2="","",RANK(E2,$E$2:$E$4,[1]Wettkampfdaten!$C$10))</f>
        <v>1</v>
      </c>
      <c r="G2" s="11">
        <v>77</v>
      </c>
      <c r="H2" s="10">
        <f>IF(G2="","",RANK(G2,$G$2:$G$4,[1]Wettkampfdaten!$C$11))</f>
        <v>2</v>
      </c>
      <c r="I2" s="12">
        <v>0.34791666666666665</v>
      </c>
      <c r="J2" s="10">
        <f>IF(I2="","",RANK(I2,$I$2:$I$4,[1]Wettkampfdaten!$C$12))</f>
        <v>2</v>
      </c>
      <c r="K2" s="13">
        <f t="shared" ref="K2:K4" si="0">IF(SUM(D2,F2,H2,J2)&gt;0,SUM(D2,F2,H2,J2),"")</f>
        <v>7</v>
      </c>
      <c r="L2" s="14">
        <f>IF(K2="","",RANK(K2,$K2:K4,1))</f>
        <v>1</v>
      </c>
    </row>
    <row r="3" spans="1:12" ht="55.5" customHeight="1">
      <c r="A3" s="47"/>
      <c r="B3" s="15" t="str">
        <f>IF([1]U8!G13="","",[1]U8!G13)</f>
        <v>Kandler Bananen</v>
      </c>
      <c r="C3" s="16">
        <v>52</v>
      </c>
      <c r="D3" s="17">
        <f>IF(C3="","",RANK(C3,$C$2:$C5,[1]Wettkampfdaten!$C$9))</f>
        <v>3</v>
      </c>
      <c r="E3" s="16">
        <v>14</v>
      </c>
      <c r="F3" s="17">
        <f>IF(E3="","",RANK(E3,$E$2:$E$4,[1]Wettkampfdaten!$C$10))</f>
        <v>2</v>
      </c>
      <c r="G3" s="18">
        <v>75</v>
      </c>
      <c r="H3" s="17">
        <f>IF(G3="","",RANK(G3,$G$2:$G$4,[1]Wettkampfdaten!$C$11))</f>
        <v>3</v>
      </c>
      <c r="I3" s="19">
        <v>0.34513888888888888</v>
      </c>
      <c r="J3" s="17">
        <f>IF(I3="","",RANK(I3,$I$2:$I$4,[1]Wettkampfdaten!$C$12))</f>
        <v>1</v>
      </c>
      <c r="K3" s="20">
        <f t="shared" si="0"/>
        <v>9</v>
      </c>
      <c r="L3" s="21">
        <f>IF(K3="","",RANK(K3,$K2:K4,1))</f>
        <v>3</v>
      </c>
    </row>
    <row r="4" spans="1:12" ht="55.5" customHeight="1">
      <c r="A4" s="47"/>
      <c r="B4" s="22" t="str">
        <f>IF([1]U8!G24="","",[1]U8!G24)</f>
        <v>Rödersh. Raketen</v>
      </c>
      <c r="C4" s="23">
        <v>56</v>
      </c>
      <c r="D4" s="17">
        <f>IF(C4="","",RANK(C4,$C$2:$C6,[1]Wettkampfdaten!$C$9))</f>
        <v>1</v>
      </c>
      <c r="E4" s="23">
        <v>11</v>
      </c>
      <c r="F4" s="17">
        <f>IF(E4="","",RANK(E4,$E$2:$E$4,[1]Wettkampfdaten!$C$10))</f>
        <v>3</v>
      </c>
      <c r="G4" s="24">
        <v>83</v>
      </c>
      <c r="H4" s="17">
        <f>IF(G4="","",RANK(G4,$G$2:$G$4,[1]Wettkampfdaten!$C$11))</f>
        <v>1</v>
      </c>
      <c r="I4" s="25">
        <v>0.37152777777777773</v>
      </c>
      <c r="J4" s="17">
        <f>IF(I4="","",RANK(I4,$I$2:$I$4,[1]Wettkampfdaten!$C$12))</f>
        <v>3</v>
      </c>
      <c r="K4" s="26">
        <f t="shared" si="0"/>
        <v>8</v>
      </c>
      <c r="L4" s="27">
        <f>IF(K4="","",RANK(K4,$K2:K4,1))</f>
        <v>2</v>
      </c>
    </row>
  </sheetData>
  <mergeCells count="1">
    <mergeCell ref="A1:A4"/>
  </mergeCells>
  <pageMargins left="0.70866141732283472" right="0.70866141732283472" top="0.78740157480314965" bottom="0.78740157480314965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workbookViewId="0">
      <selection activeCell="N6" sqref="A1:N6"/>
    </sheetView>
  </sheetViews>
  <sheetFormatPr baseColWidth="10" defaultRowHeight="15"/>
  <cols>
    <col min="1" max="1" width="7.7109375" customWidth="1"/>
    <col min="2" max="2" width="23.42578125" customWidth="1"/>
    <col min="3" max="3" width="15.5703125" customWidth="1"/>
    <col min="4" max="4" width="6.42578125" customWidth="1"/>
    <col min="5" max="5" width="15.5703125" customWidth="1"/>
    <col min="6" max="6" width="6.42578125" customWidth="1"/>
    <col min="7" max="7" width="15.5703125" customWidth="1"/>
    <col min="8" max="8" width="6.42578125" customWidth="1"/>
    <col min="9" max="9" width="15.5703125" customWidth="1"/>
    <col min="10" max="10" width="6.42578125" customWidth="1"/>
    <col min="11" max="12" width="15.5703125" hidden="1" customWidth="1"/>
  </cols>
  <sheetData>
    <row r="1" spans="1:14" ht="15.75" thickBot="1">
      <c r="A1" s="46" t="s">
        <v>5</v>
      </c>
      <c r="B1" s="1" t="s">
        <v>1</v>
      </c>
      <c r="C1" s="5" t="str">
        <f>IF([1]Wettkampfdaten!D9="","",[1]Wettkampfdaten!D9)</f>
        <v>Hindernissprint</v>
      </c>
      <c r="D1" s="3" t="s">
        <v>2</v>
      </c>
      <c r="E1" s="4" t="str">
        <f>IF([1]Wettkampfdaten!D10="","",[1]Wettkampfdaten!D10)</f>
        <v>Hochweitsprung</v>
      </c>
      <c r="F1" s="3" t="s">
        <v>2</v>
      </c>
      <c r="G1" s="5" t="str">
        <f>IF([1]Wettkampfdaten!D11="","",[1]Wettkampfdaten!D11)</f>
        <v>Medizinballstoßen</v>
      </c>
      <c r="H1" s="3" t="s">
        <v>2</v>
      </c>
      <c r="I1" s="4" t="str">
        <f>IF([1]Wettkampfdaten!D12="","",[1]Wettkampfdaten!D12)</f>
        <v>Teambiathlon</v>
      </c>
      <c r="J1" s="3" t="s">
        <v>2</v>
      </c>
      <c r="K1" s="5" t="str">
        <f>IF([1]Wettkampfdaten!D13="","",[1]Wettkampfdaten!D13)</f>
        <v/>
      </c>
      <c r="L1" s="3" t="s">
        <v>2</v>
      </c>
      <c r="M1" s="7" t="s">
        <v>3</v>
      </c>
      <c r="N1" s="30" t="s">
        <v>4</v>
      </c>
    </row>
    <row r="2" spans="1:14" ht="36.75" customHeight="1">
      <c r="A2" s="47"/>
      <c r="B2" s="8" t="str">
        <f>IF([1]U10!G2="","",[1]U10!G2)</f>
        <v>TVH-BlueWonder</v>
      </c>
      <c r="C2" s="11">
        <v>50</v>
      </c>
      <c r="D2" s="10">
        <f>IF(C2="","",RANK(C2,C$2:C$6,[1]Wettkampfdaten!E$9))</f>
        <v>3</v>
      </c>
      <c r="E2" s="11">
        <f>75+80+90+85+85+75</f>
        <v>490</v>
      </c>
      <c r="F2" s="10">
        <f>IF(E2="","",RANK(E2,$E$2:$E$6,[1]Wettkampfdaten!$E$10))</f>
        <v>1</v>
      </c>
      <c r="G2" s="11">
        <f>5*15+16</f>
        <v>91</v>
      </c>
      <c r="H2" s="10">
        <f>IF(G2="","",RANK(G2,$G$2:$G$6,[1]Wettkampfdaten!$E$11))</f>
        <v>3</v>
      </c>
      <c r="I2" s="12">
        <v>0.53611111111111109</v>
      </c>
      <c r="J2" s="10">
        <f>IF(I2="","",RANK(I2,$I$2:$I$6,[1]Wettkampfdaten!$E$12))</f>
        <v>2</v>
      </c>
      <c r="K2" s="11"/>
      <c r="L2" s="10" t="str">
        <f>IF(K2="","",RANK(K2,$K2:K$6,[1]Wettkampfdaten!$E$13))</f>
        <v/>
      </c>
      <c r="M2" s="14">
        <f>IF(SUM(D2,F2,H2,J2,L2)&gt;0,SUM(D2,F2,H2,J2,L2),"")</f>
        <v>9</v>
      </c>
      <c r="N2" s="31">
        <f>IF(M2="","",RANK(M2,$M2:M6,1))</f>
        <v>2</v>
      </c>
    </row>
    <row r="3" spans="1:14" ht="36.75" customHeight="1">
      <c r="A3" s="47"/>
      <c r="B3" s="15" t="str">
        <f>IF([1]U10!G13="","",[1]U10!G13)</f>
        <v>Wörther Minis</v>
      </c>
      <c r="C3" s="18">
        <v>50</v>
      </c>
      <c r="D3" s="17">
        <f>IF(C3="","",RANK(C3,C$2:C$6,[1]Wettkampfdaten!E$9))</f>
        <v>3</v>
      </c>
      <c r="E3" s="18">
        <f>80+85+80+65+85+80</f>
        <v>475</v>
      </c>
      <c r="F3" s="17">
        <f>IF(E3="","",RANK(E3,$E$2:$E$6,[1]Wettkampfdaten!$E$10))</f>
        <v>3</v>
      </c>
      <c r="G3" s="18">
        <f>17+17+14+19+18+17</f>
        <v>102</v>
      </c>
      <c r="H3" s="17">
        <f>IF(G3="","",RANK(G3,$G$2:$G$6,[1]Wettkampfdaten!$E$11))</f>
        <v>2</v>
      </c>
      <c r="I3" s="19">
        <v>0.54027777777777775</v>
      </c>
      <c r="J3" s="17">
        <f>IF(I3="","",RANK(I3,$I$2:$I$6,[1]Wettkampfdaten!$E$12))</f>
        <v>3</v>
      </c>
      <c r="K3" s="18"/>
      <c r="L3" s="17" t="str">
        <f>IF(K3="","",RANK(K3,$K3:K$6,[1]Wettkampfdaten!$E$13))</f>
        <v/>
      </c>
      <c r="M3" s="21">
        <f t="shared" ref="M3:M6" si="0">IF(SUM(D3,F3,H3,J3,L3)&gt;0,SUM(D3,F3,H3,J3,L3),"")</f>
        <v>11</v>
      </c>
      <c r="N3" s="32">
        <f>IF(M3="","",RANK(M3,$M2:M6,1))</f>
        <v>3</v>
      </c>
    </row>
    <row r="4" spans="1:14" ht="36.75" customHeight="1">
      <c r="A4" s="47"/>
      <c r="B4" s="22" t="str">
        <f>IF([1]U10!G24="","",[1]U10!G24)</f>
        <v>Rödersheimer Raketen</v>
      </c>
      <c r="C4" s="24">
        <v>53</v>
      </c>
      <c r="D4" s="17">
        <f>IF(C4="","",RANK(C4,C$2:C$6,[1]Wettkampfdaten!E$9))</f>
        <v>2</v>
      </c>
      <c r="E4" s="24">
        <f>65+75+65+90+55+75</f>
        <v>425</v>
      </c>
      <c r="F4" s="17">
        <f>IF(E4="","",RANK(E4,$E$2:$E$6,[1]Wettkampfdaten!$E$10))</f>
        <v>4</v>
      </c>
      <c r="G4" s="24">
        <f>18+12+10+16+9+7</f>
        <v>72</v>
      </c>
      <c r="H4" s="17">
        <f>IF(G4="","",RANK(G4,$G$2:$G$6,[1]Wettkampfdaten!$E$11))</f>
        <v>4</v>
      </c>
      <c r="I4" s="25">
        <v>0.70972222222222225</v>
      </c>
      <c r="J4" s="17">
        <f>IF(I4="","",RANK(I4,$I$2:$I$6,[1]Wettkampfdaten!$E$12))</f>
        <v>5</v>
      </c>
      <c r="K4" s="24"/>
      <c r="L4" s="17" t="str">
        <f>IF(K4="","",RANK(K4,$K4:K$6,[1]Wettkampfdaten!$E$13))</f>
        <v/>
      </c>
      <c r="M4" s="33">
        <f t="shared" si="0"/>
        <v>15</v>
      </c>
      <c r="N4" s="34">
        <f>IF(M4="","",RANK(M4,$M2:M6,1))</f>
        <v>4</v>
      </c>
    </row>
    <row r="5" spans="1:14" ht="36.75" customHeight="1">
      <c r="A5" s="47"/>
      <c r="B5" s="22" t="str">
        <f>IF([1]U10!G46="","",[1]U10!G46)</f>
        <v xml:space="preserve">Kandler Sporthelden </v>
      </c>
      <c r="C5" s="24">
        <v>45</v>
      </c>
      <c r="D5" s="17">
        <f>IF(C5="","",RANK(C5,C$2:C$6,[1]Wettkampfdaten!E$9))</f>
        <v>5</v>
      </c>
      <c r="E5" s="24">
        <f>65+80+65+65+80+65</f>
        <v>420</v>
      </c>
      <c r="F5" s="17">
        <f>IF(E5="","",RANK(E5,$E$2:$E$6,[1]Wettkampfdaten!$E$10))</f>
        <v>5</v>
      </c>
      <c r="G5" s="24">
        <f>9+12+12+12+9+9</f>
        <v>63</v>
      </c>
      <c r="H5" s="17">
        <f>IF(G5="","",RANK(G5,$G$2:$G$6,[1]Wettkampfdaten!$E$11))</f>
        <v>5</v>
      </c>
      <c r="I5" s="25">
        <v>0.58958333333333335</v>
      </c>
      <c r="J5" s="17">
        <f>IF(I5="","",RANK(I5,$I$2:$I$6,[1]Wettkampfdaten!$E$12))</f>
        <v>4</v>
      </c>
      <c r="K5" s="24"/>
      <c r="L5" s="17" t="str">
        <f>IF(K5="","",RANK(K5,$K5:K$6,[1]Wettkampfdaten!$E$13))</f>
        <v/>
      </c>
      <c r="M5" s="33">
        <f t="shared" si="0"/>
        <v>19</v>
      </c>
      <c r="N5" s="34">
        <f>IF(M5="","",RANK(M5,$M2:M6,1))</f>
        <v>5</v>
      </c>
    </row>
    <row r="6" spans="1:14" ht="36.75" customHeight="1">
      <c r="A6" s="47"/>
      <c r="B6" s="15" t="str">
        <f>IF([1]U10!G57="","",[1]U10!G57)</f>
        <v>Kandler Superkids</v>
      </c>
      <c r="C6" s="18">
        <v>59</v>
      </c>
      <c r="D6" s="17">
        <f>IF(C6="","",RANK(C6,C$2:C$6,[1]Wettkampfdaten!E$9))</f>
        <v>1</v>
      </c>
      <c r="E6" s="18">
        <f>85+90+95+90+65+65</f>
        <v>490</v>
      </c>
      <c r="F6" s="17">
        <f>IF(E6="","",RANK(E6,$E$2:$E$6,[1]Wettkampfdaten!$E$10))</f>
        <v>1</v>
      </c>
      <c r="G6" s="18">
        <f>19+17+17+15+14+25</f>
        <v>107</v>
      </c>
      <c r="H6" s="17">
        <f>IF(G6="","",RANK(G6,$G$2:$G$6,[1]Wettkampfdaten!$E$11))</f>
        <v>1</v>
      </c>
      <c r="I6" s="19">
        <v>0.51944444444444449</v>
      </c>
      <c r="J6" s="17">
        <f>IF(I6="","",RANK(I6,$I$2:$I$6,[1]Wettkampfdaten!$E$12))</f>
        <v>1</v>
      </c>
      <c r="K6" s="18"/>
      <c r="L6" s="17" t="str">
        <f>IF(K6="","",RANK(K6,$K6:K$6,[1]Wettkampfdaten!$E$13))</f>
        <v/>
      </c>
      <c r="M6" s="21">
        <f t="shared" si="0"/>
        <v>4</v>
      </c>
      <c r="N6" s="35">
        <f>IF(M6="","",RANK(M6,$M2:M6,1))</f>
        <v>1</v>
      </c>
    </row>
  </sheetData>
  <mergeCells count="1">
    <mergeCell ref="A1:A6"/>
  </mergeCells>
  <pageMargins left="0.70866141732283472" right="0.70866141732283472" top="0.78740157480314965" bottom="0.78740157480314965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tabSelected="1" workbookViewId="0">
      <selection activeCell="Q10" sqref="A1:Q10"/>
    </sheetView>
  </sheetViews>
  <sheetFormatPr baseColWidth="10" defaultRowHeight="15"/>
  <cols>
    <col min="1" max="1" width="7.7109375" customWidth="1"/>
    <col min="2" max="2" width="21.28515625" bestFit="1" customWidth="1"/>
    <col min="3" max="3" width="16" customWidth="1"/>
    <col min="4" max="4" width="5.7109375" customWidth="1"/>
    <col min="5" max="5" width="16" customWidth="1"/>
    <col min="6" max="6" width="5.7109375" customWidth="1"/>
    <col min="7" max="7" width="16" customWidth="1"/>
    <col min="8" max="8" width="5.7109375" customWidth="1"/>
    <col min="9" max="9" width="16" customWidth="1"/>
    <col min="10" max="10" width="5.7109375" customWidth="1"/>
    <col min="11" max="16" width="0" hidden="1" customWidth="1"/>
  </cols>
  <sheetData>
    <row r="1" spans="1:17" ht="15.75" thickBot="1">
      <c r="A1" s="46" t="s">
        <v>6</v>
      </c>
      <c r="B1" s="36" t="s">
        <v>1</v>
      </c>
      <c r="C1" s="2" t="str">
        <f>IF([1]Wettkampfdaten!F9="","",[1]Wettkampfdaten!F9)</f>
        <v>Hindernissprint</v>
      </c>
      <c r="D1" s="37" t="s">
        <v>2</v>
      </c>
      <c r="E1" s="4" t="str">
        <f>IF([1]Wettkampfdaten!F10="","",[1]Wettkampfdaten!F10)</f>
        <v>Stabweitsprung</v>
      </c>
      <c r="F1" s="3" t="s">
        <v>2</v>
      </c>
      <c r="G1" s="5" t="str">
        <f>IF([1]Wettkampfdaten!F11="","",[1]Wettkampfdaten!F11)</f>
        <v>Medizinballstoßen</v>
      </c>
      <c r="H1" s="3" t="s">
        <v>2</v>
      </c>
      <c r="I1" s="4" t="str">
        <f>IF([1]Wettkampfdaten!F12="","",[1]Wettkampfdaten!F12)</f>
        <v>Teamverfolgung</v>
      </c>
      <c r="J1" s="3" t="s">
        <v>2</v>
      </c>
      <c r="K1" s="5" t="str">
        <f>IF([1]Wettkampfdaten!F13="","",[1]Wettkampfdaten!F13)</f>
        <v/>
      </c>
      <c r="L1" s="3" t="s">
        <v>2</v>
      </c>
      <c r="M1" s="4" t="str">
        <f>IF([1]Wettkampfdaten!F14="","",[1]Wettkampfdaten!F14)</f>
        <v/>
      </c>
      <c r="N1" s="3" t="s">
        <v>2</v>
      </c>
      <c r="O1" s="38" t="s">
        <v>7</v>
      </c>
      <c r="P1" s="7" t="s">
        <v>3</v>
      </c>
      <c r="Q1" s="30" t="s">
        <v>4</v>
      </c>
    </row>
    <row r="2" spans="1:17" ht="22.5" customHeight="1">
      <c r="A2" s="47"/>
      <c r="B2" s="8" t="str">
        <f>IF([1]U12!G2="","",[1]U12!G2)</f>
        <v>Haßloch TSG Hüpfer</v>
      </c>
      <c r="C2" s="12">
        <v>9.0972222222222218E-2</v>
      </c>
      <c r="D2" s="10">
        <f>IF(C2="","",RANK(C2,$C$2:$C$10,[1]Wettkampfdaten!$G$9))</f>
        <v>1</v>
      </c>
      <c r="E2" s="11">
        <f>34+35+38+34+38+34</f>
        <v>213</v>
      </c>
      <c r="F2" s="10">
        <f>IF(E2="","",RANK(E2,$E$2:$E$10,[1]Wettkampfdaten!$G$10))</f>
        <v>1</v>
      </c>
      <c r="G2" s="11">
        <f>25+22+18+24+21+23</f>
        <v>133</v>
      </c>
      <c r="H2" s="10">
        <f>IF(G2="","",RANK(G2,$G$2:$G$10,[1]Wettkampfdaten!$G$11))</f>
        <v>2</v>
      </c>
      <c r="I2" s="12">
        <v>0.80625000000000002</v>
      </c>
      <c r="J2" s="10">
        <f>IF(I2="","",RANK(I2,$I$2:$I$10,[1]Wettkampfdaten!$G$12))</f>
        <v>1</v>
      </c>
      <c r="K2" s="11"/>
      <c r="L2" s="10" t="str">
        <f>IF(K2="","",RANK(K2,$K$2:$K$10,[1]Wettkampfdaten!$G$13))</f>
        <v/>
      </c>
      <c r="M2" s="39"/>
      <c r="N2" s="10" t="str">
        <f>IF(M2="","",RANK(M2,$M$2:$M$10,[1]Wettkampfdaten!$G$14))</f>
        <v/>
      </c>
      <c r="O2" s="40">
        <v>1</v>
      </c>
      <c r="P2" s="14">
        <f>IF(SUM(D2,F2,H2,J2,L2,N2)&gt;0,SUM(D2,F2,H2,J2,L2,N2),"")</f>
        <v>5</v>
      </c>
      <c r="Q2" s="14">
        <f>IF(P2="","",IF(O2&lt;&gt;"",O2,RANK(P2,$P2:P10,1)))</f>
        <v>1</v>
      </c>
    </row>
    <row r="3" spans="1:17" ht="22.5" customHeight="1">
      <c r="A3" s="47"/>
      <c r="B3" s="15" t="str">
        <f>IF([1]U12!G13="","",[1]U12!G13)</f>
        <v>Die roten Flitzer</v>
      </c>
      <c r="C3" s="19">
        <v>9.375E-2</v>
      </c>
      <c r="D3" s="17">
        <f>IF(C3="","",RANK(C3,$C$2:$C$10,[1]Wettkampfdaten!$G$9))</f>
        <v>3</v>
      </c>
      <c r="E3" s="18">
        <v>186</v>
      </c>
      <c r="F3" s="17">
        <f>IF(E3="","",RANK(E3,$E$2:$E$10,[1]Wettkampfdaten!$G$10))</f>
        <v>4</v>
      </c>
      <c r="G3" s="18">
        <v>144</v>
      </c>
      <c r="H3" s="17">
        <f>IF(G3="","",RANK(G3,$G$2:$G$10,[1]Wettkampfdaten!$G$11))</f>
        <v>1</v>
      </c>
      <c r="I3" s="19">
        <v>0.84444444444444444</v>
      </c>
      <c r="J3" s="17">
        <f>IF(I3="","",RANK(I3,$I$2:$I$10,[1]Wettkampfdaten!$G$12))</f>
        <v>3</v>
      </c>
      <c r="K3" s="18"/>
      <c r="L3" s="17" t="str">
        <f>IF(K3="","",RANK(K3,$K$2:$K$10,[1]Wettkampfdaten!$G$13))</f>
        <v/>
      </c>
      <c r="M3" s="28"/>
      <c r="N3" s="17" t="str">
        <f>IF(M3="","",RANK(M3,$M$2:$M$10,[1]Wettkampfdaten!$G$14))</f>
        <v/>
      </c>
      <c r="O3" s="41">
        <v>3</v>
      </c>
      <c r="P3" s="21">
        <f>IF(SUM(D3,F3,H3,J3,L3,N3)&gt;0,SUM(D3,F3,H3,J3,L3,N3),"")</f>
        <v>11</v>
      </c>
      <c r="Q3" s="21">
        <f t="shared" ref="Q3:Q10" si="0">IF(P3="","",IF(O3&lt;&gt;"",O3,RANK(P3,$P$2:$P$10,1)))</f>
        <v>3</v>
      </c>
    </row>
    <row r="4" spans="1:17" ht="22.5" customHeight="1">
      <c r="A4" s="47"/>
      <c r="B4" s="22" t="str">
        <f>IF([1]U12!G24="","",[1]U12!G24)</f>
        <v>Speyerer Brezelbande</v>
      </c>
      <c r="C4" s="25">
        <v>9.9999999999999992E-2</v>
      </c>
      <c r="D4" s="17">
        <f>IF(C4="","",RANK(C4,$C$2:$C$10,[1]Wettkampfdaten!$G$9))</f>
        <v>6</v>
      </c>
      <c r="E4" s="24">
        <f>36+29+29+40+26+32</f>
        <v>192</v>
      </c>
      <c r="F4" s="17">
        <f>IF(E4="","",RANK(E4,$E$2:$E$10,[1]Wettkampfdaten!$G$10))</f>
        <v>3</v>
      </c>
      <c r="G4" s="24">
        <v>108</v>
      </c>
      <c r="H4" s="17">
        <f>IF(G4="","",RANK(G4,$G$2:$G$10,[1]Wettkampfdaten!$G$11))</f>
        <v>5</v>
      </c>
      <c r="I4" s="25">
        <v>0.91527777777777775</v>
      </c>
      <c r="J4" s="17">
        <f>IF(I4="","",RANK(I4,$I$2:$I$10,[1]Wettkampfdaten!$G$12))</f>
        <v>6</v>
      </c>
      <c r="K4" s="24"/>
      <c r="L4" s="17" t="str">
        <f>IF(K4="","",RANK(K4,$K$2:$K$10,[1]Wettkampfdaten!$G$13))</f>
        <v/>
      </c>
      <c r="M4" s="29"/>
      <c r="N4" s="17" t="str">
        <f>IF(M4="","",RANK(M4,$M$2:$M$10,[1]Wettkampfdaten!$G$14))</f>
        <v/>
      </c>
      <c r="O4" s="41">
        <v>6</v>
      </c>
      <c r="P4" s="33">
        <f t="shared" ref="P4:P10" si="1">IF(SUM(D4,F4,H4,J4,L4,N4)&gt;0,SUM(D4,F4,H4,J4,L4,N4),"")</f>
        <v>20</v>
      </c>
      <c r="Q4" s="33">
        <f t="shared" si="0"/>
        <v>6</v>
      </c>
    </row>
    <row r="5" spans="1:17" ht="22.5" customHeight="1">
      <c r="A5" s="47"/>
      <c r="B5" s="15" t="str">
        <f>IF([1]U12!G35="","",[1]U12!G35)</f>
        <v>TVH-BlueOnes</v>
      </c>
      <c r="C5" s="19">
        <v>9.8611111111111108E-2</v>
      </c>
      <c r="D5" s="17">
        <f>IF(C5="","",RANK(C5,$C$2:$C$10,[1]Wettkampfdaten!$G$9))</f>
        <v>5</v>
      </c>
      <c r="E5" s="18">
        <f>31+33+26+22+19+26</f>
        <v>157</v>
      </c>
      <c r="F5" s="17">
        <f>IF(E5="","",RANK(E5,$E$2:$E$10,[1]Wettkampfdaten!$G$10))</f>
        <v>8</v>
      </c>
      <c r="G5" s="18">
        <f>16+17+19+21+18+17</f>
        <v>108</v>
      </c>
      <c r="H5" s="17">
        <f>IF(G5="","",RANK(G5,$G$2:$G$10,[1]Wettkampfdaten!$G$11))</f>
        <v>5</v>
      </c>
      <c r="I5" s="19">
        <v>0.90833333333333333</v>
      </c>
      <c r="J5" s="17">
        <f>IF(I5="","",RANK(I5,$I$2:$I$10,[1]Wettkampfdaten!$G$12))</f>
        <v>5</v>
      </c>
      <c r="K5" s="18"/>
      <c r="L5" s="17" t="str">
        <f>IF(K5="","",RANK(K5,$K$2:$K$10,[1]Wettkampfdaten!$G$13))</f>
        <v/>
      </c>
      <c r="M5" s="28"/>
      <c r="N5" s="17" t="str">
        <f>IF(M5="","",RANK(M5,$M$2:$M$10,[1]Wettkampfdaten!$G$14))</f>
        <v/>
      </c>
      <c r="O5" s="41">
        <v>5</v>
      </c>
      <c r="P5" s="21">
        <f t="shared" si="1"/>
        <v>23</v>
      </c>
      <c r="Q5" s="21">
        <f t="shared" si="0"/>
        <v>5</v>
      </c>
    </row>
    <row r="6" spans="1:17" ht="22.5" customHeight="1">
      <c r="A6" s="47"/>
      <c r="B6" s="22" t="str">
        <f>IF([1]U12!G46="","",[1]U12!G46)</f>
        <v>Wörther Kids</v>
      </c>
      <c r="C6" s="25">
        <v>0.10208333333333335</v>
      </c>
      <c r="D6" s="17">
        <f>IF(C6="","",RANK(C6,$C$2:$C$10,[1]Wettkampfdaten!$G$9))</f>
        <v>7</v>
      </c>
      <c r="E6" s="24">
        <f>32+27+45+24+27+30</f>
        <v>185</v>
      </c>
      <c r="F6" s="17">
        <f>IF(E6="","",RANK(E6,$E$2:$E$10,[1]Wettkampfdaten!$G$10))</f>
        <v>6</v>
      </c>
      <c r="G6" s="24">
        <v>100</v>
      </c>
      <c r="H6" s="17">
        <f>IF(G6="","",RANK(G6,$G$2:$G$10,[1]Wettkampfdaten!$G$11))</f>
        <v>7</v>
      </c>
      <c r="I6" s="25">
        <v>0.93055555555555547</v>
      </c>
      <c r="J6" s="17">
        <f>IF(I6="","",RANK(I6,$I$2:$I$10,[1]Wettkampfdaten!$G$12))</f>
        <v>7</v>
      </c>
      <c r="K6" s="24"/>
      <c r="L6" s="17" t="str">
        <f>IF(K6="","",RANK(K6,$K$2:$K$10,[1]Wettkampfdaten!$G$13))</f>
        <v/>
      </c>
      <c r="M6" s="29"/>
      <c r="N6" s="17" t="str">
        <f>IF(M6="","",RANK(M6,$M$2:$M$10,[1]Wettkampfdaten!$G$14))</f>
        <v/>
      </c>
      <c r="O6" s="41">
        <v>7</v>
      </c>
      <c r="P6" s="33">
        <f t="shared" si="1"/>
        <v>27</v>
      </c>
      <c r="Q6" s="33">
        <f t="shared" si="0"/>
        <v>7</v>
      </c>
    </row>
    <row r="7" spans="1:17" ht="22.5" customHeight="1">
      <c r="A7" s="47"/>
      <c r="B7" s="15" t="str">
        <f>IF([1]U12!G57="","",[1]U12!G57)</f>
        <v>Athletik Kids Rülzheim</v>
      </c>
      <c r="C7" s="19">
        <v>0.10486111111111111</v>
      </c>
      <c r="D7" s="17">
        <f>IF(C7="","",RANK(C7,$C$2:$C$10,[1]Wettkampfdaten!$G$9))</f>
        <v>8</v>
      </c>
      <c r="E7" s="18">
        <f>19+18+26+16+22+21</f>
        <v>122</v>
      </c>
      <c r="F7" s="17">
        <f>IF(E7="","",RANK(E7,$E$2:$E$10,[1]Wettkampfdaten!$G$10))</f>
        <v>9</v>
      </c>
      <c r="G7" s="18">
        <v>86</v>
      </c>
      <c r="H7" s="17">
        <f>IF(G7="","",RANK(G7,$G$2:$G$10,[1]Wettkampfdaten!$G$11))</f>
        <v>9</v>
      </c>
      <c r="I7" s="44" t="s">
        <v>8</v>
      </c>
      <c r="J7" s="17">
        <v>9</v>
      </c>
      <c r="K7" s="42"/>
      <c r="L7" s="17" t="str">
        <f>IF(K7="","",RANK(K7,$K$2:$K$10,[1]Wettkampfdaten!$G$13))</f>
        <v/>
      </c>
      <c r="M7" s="28"/>
      <c r="N7" s="17" t="str">
        <f>IF(M7="","",RANK(M7,$M$2:$M$10,[1]Wettkampfdaten!$G$14))</f>
        <v/>
      </c>
      <c r="O7" s="41">
        <v>9</v>
      </c>
      <c r="P7" s="21">
        <f t="shared" si="1"/>
        <v>35</v>
      </c>
      <c r="Q7" s="21">
        <f t="shared" si="0"/>
        <v>9</v>
      </c>
    </row>
    <row r="8" spans="1:17" ht="22.5" customHeight="1">
      <c r="A8" s="47"/>
      <c r="B8" s="22" t="str">
        <f>IF([1]U12!G68="","",[1]U12!G68)</f>
        <v>Germersheimer Speedies</v>
      </c>
      <c r="C8" s="25">
        <v>0.10486111111111111</v>
      </c>
      <c r="D8" s="17">
        <f>IF(C8="","",RANK(C8,$C$2:$C$10,[1]Wettkampfdaten!$G$9))</f>
        <v>8</v>
      </c>
      <c r="E8" s="24">
        <v>185</v>
      </c>
      <c r="F8" s="17">
        <f>IF(E8="","",RANK(E8,$E$2:$E$10,[1]Wettkampfdaten!$G$10))</f>
        <v>6</v>
      </c>
      <c r="G8" s="24">
        <v>93</v>
      </c>
      <c r="H8" s="17">
        <f>IF(G8="","",RANK(G8,$G$2:$G$10,[1]Wettkampfdaten!$G$11))</f>
        <v>8</v>
      </c>
      <c r="I8" s="45" t="s">
        <v>9</v>
      </c>
      <c r="J8" s="17">
        <v>8</v>
      </c>
      <c r="K8" s="43"/>
      <c r="L8" s="17" t="str">
        <f>IF(K8="","",RANK(K8,$K$2:$K$10,[1]Wettkampfdaten!$G$13))</f>
        <v/>
      </c>
      <c r="M8" s="29"/>
      <c r="N8" s="17" t="str">
        <f>IF(M8="","",RANK(M8,$M$2:$M$10,[1]Wettkampfdaten!$G$14))</f>
        <v/>
      </c>
      <c r="O8" s="41">
        <v>8</v>
      </c>
      <c r="P8" s="33">
        <f t="shared" si="1"/>
        <v>30</v>
      </c>
      <c r="Q8" s="33">
        <f t="shared" si="0"/>
        <v>8</v>
      </c>
    </row>
    <row r="9" spans="1:17" ht="22.5" customHeight="1">
      <c r="A9" s="47"/>
      <c r="B9" s="15" t="str">
        <f>IF([1]U12!G79="","",[1]U12!G79)</f>
        <v>Flying Hornets</v>
      </c>
      <c r="C9" s="19">
        <v>9.5833333333333326E-2</v>
      </c>
      <c r="D9" s="17">
        <f>IF(C9="","",RANK(C9,$C$2:$C$10,[1]Wettkampfdaten!$G$9))</f>
        <v>4</v>
      </c>
      <c r="E9" s="18">
        <v>197</v>
      </c>
      <c r="F9" s="17">
        <f>IF(E9="","",RANK(E9,$E$2:$E$10,[1]Wettkampfdaten!$G$10))</f>
        <v>2</v>
      </c>
      <c r="G9" s="18">
        <v>133</v>
      </c>
      <c r="H9" s="17">
        <f>IF(G9="","",RANK(G9,$G$2:$G$10,[1]Wettkampfdaten!$G$11))</f>
        <v>2</v>
      </c>
      <c r="I9" s="19">
        <v>0.85833333333333339</v>
      </c>
      <c r="J9" s="17">
        <f>IF(I9="","",RANK(I9,$I$2:$I$10,[1]Wettkampfdaten!$G$12))</f>
        <v>4</v>
      </c>
      <c r="K9" s="18"/>
      <c r="L9" s="17" t="str">
        <f>IF(K9="","",RANK(K9,$K$2:$K$10,[1]Wettkampfdaten!$G$13))</f>
        <v/>
      </c>
      <c r="M9" s="28"/>
      <c r="N9" s="17" t="str">
        <f>IF(M9="","",RANK(M9,$M$2:$M$10,[1]Wettkampfdaten!$G$14))</f>
        <v/>
      </c>
      <c r="O9" s="41">
        <v>4</v>
      </c>
      <c r="P9" s="21">
        <f t="shared" si="1"/>
        <v>12</v>
      </c>
      <c r="Q9" s="21">
        <f t="shared" si="0"/>
        <v>4</v>
      </c>
    </row>
    <row r="10" spans="1:17" ht="22.5" customHeight="1">
      <c r="A10" s="47"/>
      <c r="B10" s="22" t="str">
        <f>IF([1]U12!G90="","",[1]U12!G90)</f>
        <v>Die fliegenden Teufel</v>
      </c>
      <c r="C10" s="25">
        <v>9.3055555555555558E-2</v>
      </c>
      <c r="D10" s="17">
        <f>IF(C10="","",RANK(C10,$C$2:$C$10,[1]Wettkampfdaten!$G$9))</f>
        <v>2</v>
      </c>
      <c r="E10" s="24">
        <f>28+30+27+38+29+34</f>
        <v>186</v>
      </c>
      <c r="F10" s="17">
        <f>IF(E10="","",RANK(E10,$E$2:$E$10,[1]Wettkampfdaten!$G$10))</f>
        <v>4</v>
      </c>
      <c r="G10" s="24">
        <v>127</v>
      </c>
      <c r="H10" s="17">
        <f>IF(G10="","",RANK(G10,$G$2:$G$10,[1]Wettkampfdaten!$G$11))</f>
        <v>4</v>
      </c>
      <c r="I10" s="25">
        <v>0.82638888888888884</v>
      </c>
      <c r="J10" s="17">
        <f>IF(I10="","",RANK(I10,$I$2:$I$10,[1]Wettkampfdaten!$G$12))</f>
        <v>2</v>
      </c>
      <c r="K10" s="24"/>
      <c r="L10" s="17" t="str">
        <f>IF(K10="","",RANK(K10,$K$2:$K$10,[1]Wettkampfdaten!$G$13))</f>
        <v/>
      </c>
      <c r="M10" s="29"/>
      <c r="N10" s="17" t="str">
        <f>IF(M10="","",RANK(M10,$M$2:$M$10,[1]Wettkampfdaten!$G$14))</f>
        <v/>
      </c>
      <c r="O10" s="41">
        <v>2</v>
      </c>
      <c r="P10" s="33">
        <f t="shared" si="1"/>
        <v>12</v>
      </c>
      <c r="Q10" s="33">
        <f t="shared" si="0"/>
        <v>2</v>
      </c>
    </row>
  </sheetData>
  <mergeCells count="1">
    <mergeCell ref="A1:A10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U8</vt:lpstr>
      <vt:lpstr>U10</vt:lpstr>
      <vt:lpstr>U12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Fam.Bosch</dc:creator>
  <cp:lastModifiedBy>Fam.Bosch</cp:lastModifiedBy>
  <cp:lastPrinted>2014-06-15T08:53:50Z</cp:lastPrinted>
  <dcterms:created xsi:type="dcterms:W3CDTF">2014-06-14T16:29:49Z</dcterms:created>
  <dcterms:modified xsi:type="dcterms:W3CDTF">2014-06-15T08:54:12Z</dcterms:modified>
</cp:coreProperties>
</file>